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ocuments\"/>
    </mc:Choice>
  </mc:AlternateContent>
  <xr:revisionPtr revIDLastSave="0" documentId="13_ncr:1_{A5EA9756-B4D1-4719-9B58-220958494C2E}" xr6:coauthVersionLast="47" xr6:coauthVersionMax="47" xr10:uidLastSave="{00000000-0000-0000-0000-000000000000}"/>
  <bookViews>
    <workbookView xWindow="-120" yWindow="-120" windowWidth="20730" windowHeight="11160" activeTab="1" xr2:uid="{F156B5D6-5F9E-4434-ABA0-C38A2D2C47C7}"/>
  </bookViews>
  <sheets>
    <sheet name="BD" sheetId="1" r:id="rId1"/>
    <sheet name="Santi Salazar" sheetId="2" r:id="rId2"/>
    <sheet name="Comparativa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F14" i="5"/>
  <c r="F13" i="5"/>
  <c r="F12" i="5"/>
  <c r="F10" i="5"/>
  <c r="F9" i="5"/>
  <c r="F8" i="5"/>
  <c r="F7" i="5"/>
  <c r="F6" i="5"/>
  <c r="F5" i="5"/>
  <c r="F4" i="5"/>
  <c r="B15" i="5"/>
  <c r="B14" i="5"/>
  <c r="B13" i="5"/>
  <c r="B12" i="5"/>
  <c r="B11" i="5"/>
  <c r="B10" i="5"/>
  <c r="B9" i="5"/>
  <c r="B8" i="5"/>
  <c r="B7" i="5"/>
  <c r="B6" i="5"/>
  <c r="B5" i="5"/>
  <c r="B4" i="5"/>
  <c r="F16" i="1"/>
  <c r="G16" i="1"/>
  <c r="H16" i="1"/>
  <c r="I16" i="1"/>
  <c r="J16" i="1"/>
  <c r="K16" i="1"/>
  <c r="L16" i="1"/>
  <c r="L4" i="2"/>
  <c r="K4" i="2"/>
  <c r="J4" i="2"/>
  <c r="I4" i="2"/>
  <c r="H4" i="2"/>
  <c r="G4" i="2"/>
  <c r="F4" i="2"/>
  <c r="E4" i="2"/>
  <c r="D4" i="2"/>
  <c r="C4" i="2"/>
  <c r="B4" i="2"/>
  <c r="A4" i="2"/>
  <c r="G37" i="5" l="1"/>
  <c r="G33" i="5"/>
  <c r="G32" i="5"/>
  <c r="G34" i="5"/>
  <c r="G35" i="5"/>
  <c r="G36" i="5"/>
  <c r="G9" i="2"/>
  <c r="G8" i="2"/>
  <c r="G11" i="2"/>
  <c r="G12" i="2"/>
  <c r="G13" i="2"/>
  <c r="G10" i="2"/>
  <c r="F11" i="5"/>
</calcChain>
</file>

<file path=xl/sharedStrings.xml><?xml version="1.0" encoding="utf-8"?>
<sst xmlns="http://schemas.openxmlformats.org/spreadsheetml/2006/main" count="99" uniqueCount="46">
  <si>
    <t>ID Jugador</t>
  </si>
  <si>
    <t>Dorsal</t>
  </si>
  <si>
    <t>Nombre</t>
  </si>
  <si>
    <t>Posición</t>
  </si>
  <si>
    <t>Min Jugados</t>
  </si>
  <si>
    <t>Goles de cabeza</t>
  </si>
  <si>
    <t>Goles pie derecho</t>
  </si>
  <si>
    <t>Asistencias</t>
  </si>
  <si>
    <t>Carlos Pérez</t>
  </si>
  <si>
    <t>Portero</t>
  </si>
  <si>
    <t>Luis Rojo</t>
  </si>
  <si>
    <t>Lateral derecho</t>
  </si>
  <si>
    <t>Manu González</t>
  </si>
  <si>
    <t>Central</t>
  </si>
  <si>
    <t>Pedro Rios</t>
  </si>
  <si>
    <t>Espinosa Delgado</t>
  </si>
  <si>
    <t>Lateral zurdo</t>
  </si>
  <si>
    <t>Jorge Ruiz</t>
  </si>
  <si>
    <t>Mediocentro</t>
  </si>
  <si>
    <t>Cristian Lorenzo</t>
  </si>
  <si>
    <t>Interior derecho</t>
  </si>
  <si>
    <t>Leo Pérez</t>
  </si>
  <si>
    <t>Interior zurdo</t>
  </si>
  <si>
    <t>Jesús Morales</t>
  </si>
  <si>
    <t>Extremo detecho</t>
  </si>
  <si>
    <t>Miguel López</t>
  </si>
  <si>
    <t>Extremo zurdo</t>
  </si>
  <si>
    <t>Santi Salazar</t>
  </si>
  <si>
    <t>Delantero centro</t>
  </si>
  <si>
    <t>Fernando Cáreces</t>
  </si>
  <si>
    <t>Iván Trujillo</t>
  </si>
  <si>
    <t>Jesús Gómez</t>
  </si>
  <si>
    <t>Id Jugador:</t>
  </si>
  <si>
    <t>Remates a puerta</t>
  </si>
  <si>
    <t>Recuperaciones</t>
  </si>
  <si>
    <t>Extremo derecho</t>
  </si>
  <si>
    <t>Tarjetas amarillas</t>
  </si>
  <si>
    <t>Tarjetas Rojas</t>
  </si>
  <si>
    <t>Análisis de min necesitados para cada acción</t>
  </si>
  <si>
    <t>Goles</t>
  </si>
  <si>
    <t>Total</t>
  </si>
  <si>
    <t>Jugadas a enseyar para el próximo partido</t>
  </si>
  <si>
    <t>Desmarques</t>
  </si>
  <si>
    <t>https://www.youtube.com/watch?v=n6IGv64SDe0</t>
  </si>
  <si>
    <t>Disparos</t>
  </si>
  <si>
    <t>https://www.youtube.com/watch?v=Md9B0Zq2SEg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</si>
</sst>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theme="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2" fillId="2" borderId="0" xfId="0" applyFont="1" applyFill="1"/>
    <xf numFmtId="0" fontId="2" fillId="4" borderId="1" xfId="0" applyFont="1" applyFill="1" applyBorder="1"/>
    <xf numFmtId="0" fontId="1" fillId="2" borderId="0" xfId="0" applyFont="1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2" borderId="1" xfId="0" applyFont="1" applyFill="1" applyBorder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2" fillId="4" borderId="0" xfId="0" applyFont="1" applyFill="1" applyBorder="1"/>
    <xf numFmtId="0" fontId="5" fillId="4" borderId="0" xfId="1" applyFill="1" applyBorder="1"/>
    <xf numFmtId="0" fontId="0" fillId="4" borderId="0" xfId="0" applyFill="1" applyBorder="1"/>
    <xf numFmtId="0" fontId="5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Análisis de goles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710-43EE-8375-E16B19084C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710-43EE-8375-E16B19084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'Santi Salazar'!$F$3:$G$3</c:f>
              <c:strCache>
                <c:ptCount val="2"/>
                <c:pt idx="0">
                  <c:v>Goles de cabeza</c:v>
                </c:pt>
                <c:pt idx="1">
                  <c:v>Goles pie derecho</c:v>
                </c:pt>
              </c:strCache>
            </c:strRef>
          </c:cat>
          <c:val>
            <c:numRef>
              <c:f>'Santi Salazar'!$F$4:$G$4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9-4917-A3D1-612BFD2515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Análisis de min necesitados para cada 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580927384076991E-2"/>
          <c:y val="0.2965740740740741"/>
          <c:w val="0.90286351706036749"/>
          <c:h val="0.42237970253718288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A0A9-457E-B8A4-949356DC8ED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0A9-457E-B8A4-949356DC8ED1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0A9-457E-B8A4-949356DC8E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0A9-457E-B8A4-949356DC8ED1}"/>
              </c:ext>
            </c:extLst>
          </c:dPt>
          <c:cat>
            <c:strRef>
              <c:f>'Santi Salazar'!$F$8:$F$13</c:f>
              <c:strCache>
                <c:ptCount val="6"/>
                <c:pt idx="0">
                  <c:v>Goles</c:v>
                </c:pt>
                <c:pt idx="1">
                  <c:v>Asistencias</c:v>
                </c:pt>
                <c:pt idx="2">
                  <c:v>Remates a puerta</c:v>
                </c:pt>
                <c:pt idx="3">
                  <c:v>Recuperaciones</c:v>
                </c:pt>
                <c:pt idx="4">
                  <c:v>Tarjetas amarillas</c:v>
                </c:pt>
                <c:pt idx="5">
                  <c:v>Tarjetas Rojas</c:v>
                </c:pt>
              </c:strCache>
            </c:strRef>
          </c:cat>
          <c:val>
            <c:numRef>
              <c:f>'Santi Salazar'!$G$8:$G$13</c:f>
              <c:numCache>
                <c:formatCode>General</c:formatCode>
                <c:ptCount val="6"/>
                <c:pt idx="0">
                  <c:v>30</c:v>
                </c:pt>
                <c:pt idx="1">
                  <c:v>15</c:v>
                </c:pt>
                <c:pt idx="2">
                  <c:v>11.25</c:v>
                </c:pt>
                <c:pt idx="3">
                  <c:v>4.2857142857142856</c:v>
                </c:pt>
                <c:pt idx="4">
                  <c:v>45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E-4C09-8224-7C16ECC2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7929952"/>
        <c:axId val="579183072"/>
        <c:axId val="0"/>
      </c:bar3DChart>
      <c:catAx>
        <c:axId val="5379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183072"/>
        <c:crosses val="autoZero"/>
        <c:auto val="1"/>
        <c:lblAlgn val="ctr"/>
        <c:lblOffset val="100"/>
        <c:noMultiLvlLbl val="0"/>
      </c:catAx>
      <c:valAx>
        <c:axId val="5791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92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Análisis de goles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4A-4106-8C86-C551620663C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4A-4106-8C86-C551620663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Comparativas!$F$4:$G$4</c:f>
              <c:numCache>
                <c:formatCode>General</c:formatCode>
                <c:ptCount val="2"/>
                <c:pt idx="0">
                  <c:v>14</c:v>
                </c:pt>
              </c:numCache>
            </c:numRef>
          </c:cat>
          <c:val>
            <c:numRef>
              <c:f>Comparativas!$F$5:$G$5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A-4106-8C86-C551620663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Análisis de min necesitados para cada 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Comparativas!$F$32:$F$37</c:f>
              <c:strCache>
                <c:ptCount val="6"/>
                <c:pt idx="0">
                  <c:v>Goles</c:v>
                </c:pt>
                <c:pt idx="1">
                  <c:v>Asistencias</c:v>
                </c:pt>
                <c:pt idx="2">
                  <c:v>Remates a puerta</c:v>
                </c:pt>
                <c:pt idx="3">
                  <c:v>Recuperaciones</c:v>
                </c:pt>
                <c:pt idx="4">
                  <c:v>Tarjetas amarillas</c:v>
                </c:pt>
                <c:pt idx="5">
                  <c:v>Tarjetas Rojas</c:v>
                </c:pt>
              </c:strCache>
            </c:strRef>
          </c:cat>
          <c:val>
            <c:numRef>
              <c:f>Comparativas!$G$32:$G$37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8-4289-9FA1-1E516023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7929952"/>
        <c:axId val="579183072"/>
        <c:axId val="0"/>
      </c:bar3DChart>
      <c:catAx>
        <c:axId val="5379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183072"/>
        <c:crosses val="autoZero"/>
        <c:auto val="1"/>
        <c:lblAlgn val="ctr"/>
        <c:lblOffset val="100"/>
        <c:noMultiLvlLbl val="0"/>
      </c:catAx>
      <c:valAx>
        <c:axId val="5791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92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Comparativa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Comparativas!$B$6</c:f>
              <c:strCache>
                <c:ptCount val="1"/>
                <c:pt idx="0">
                  <c:v>Cristian Lorenzo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Comparativas!$A$4:$A$15</c15:sqref>
                  </c15:fullRef>
                </c:ext>
              </c:extLst>
              <c:f>Comparativas!$A$9:$A$15</c:f>
              <c:strCache>
                <c:ptCount val="7"/>
                <c:pt idx="0">
                  <c:v>Goles de cabeza</c:v>
                </c:pt>
                <c:pt idx="1">
                  <c:v>Goles pie derecho</c:v>
                </c:pt>
                <c:pt idx="2">
                  <c:v>Asistencias</c:v>
                </c:pt>
                <c:pt idx="3">
                  <c:v>Remates a puerta</c:v>
                </c:pt>
                <c:pt idx="4">
                  <c:v>Recuperaciones</c:v>
                </c:pt>
                <c:pt idx="5">
                  <c:v>Tarjetas amarillas</c:v>
                </c:pt>
                <c:pt idx="6">
                  <c:v>Tarjetas Rojas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Comparativas!$B$4:$B$15</c15:sqref>
                  </c15:fullRef>
                </c:ext>
              </c:extLst>
              <c:f>Comparativas!$B$9:$B$15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12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1-4B43-84DB-97BC2452DBB8}"/>
            </c:ext>
          </c:extLst>
        </c:ser>
        <c:ser>
          <c:idx val="1"/>
          <c:order val="1"/>
          <c:tx>
            <c:v>Acciones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Comparativas!$A$4:$A$15</c15:sqref>
                  </c15:fullRef>
                </c:ext>
              </c:extLst>
              <c:f>Comparativas!$A$9:$A$15</c:f>
              <c:strCache>
                <c:ptCount val="7"/>
                <c:pt idx="0">
                  <c:v>Goles de cabeza</c:v>
                </c:pt>
                <c:pt idx="1">
                  <c:v>Goles pie derecho</c:v>
                </c:pt>
                <c:pt idx="2">
                  <c:v>Asistencias</c:v>
                </c:pt>
                <c:pt idx="3">
                  <c:v>Remates a puerta</c:v>
                </c:pt>
                <c:pt idx="4">
                  <c:v>Recuperaciones</c:v>
                </c:pt>
                <c:pt idx="5">
                  <c:v>Tarjetas amarillas</c:v>
                </c:pt>
                <c:pt idx="6">
                  <c:v>Tarjetas Rojas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Comparativas!$E$4:$E$15</c15:sqref>
                  </c15:fullRef>
                </c:ext>
              </c:extLst>
              <c:f>Comparativas!$E$9:$E$15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1-4B43-84DB-97BC2452DBB8}"/>
            </c:ext>
          </c:extLst>
        </c:ser>
        <c:ser>
          <c:idx val="2"/>
          <c:order val="2"/>
          <c:tx>
            <c:strRef>
              <c:f>Comparativas!$F$6</c:f>
              <c:strCache>
                <c:ptCount val="1"/>
                <c:pt idx="0">
                  <c:v>Jesús Gómez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Comparativas!$A$4:$A$15</c15:sqref>
                  </c15:fullRef>
                </c:ext>
              </c:extLst>
              <c:f>Comparativas!$A$9:$A$15</c:f>
              <c:strCache>
                <c:ptCount val="7"/>
                <c:pt idx="0">
                  <c:v>Goles de cabeza</c:v>
                </c:pt>
                <c:pt idx="1">
                  <c:v>Goles pie derecho</c:v>
                </c:pt>
                <c:pt idx="2">
                  <c:v>Asistencias</c:v>
                </c:pt>
                <c:pt idx="3">
                  <c:v>Remates a puerta</c:v>
                </c:pt>
                <c:pt idx="4">
                  <c:v>Recuperaciones</c:v>
                </c:pt>
                <c:pt idx="5">
                  <c:v>Tarjetas amarillas</c:v>
                </c:pt>
                <c:pt idx="6">
                  <c:v>Tarjetas Rojas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Comparativas!$F$4:$F$15</c15:sqref>
                  </c15:fullRef>
                </c:ext>
              </c:extLst>
              <c:f>Comparativas!$F$9:$F$15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1-4B43-84DB-97BC2452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581280"/>
        <c:axId val="578916224"/>
        <c:axId val="0"/>
      </c:bar3DChart>
      <c:catAx>
        <c:axId val="5295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916224"/>
        <c:crosses val="autoZero"/>
        <c:auto val="1"/>
        <c:lblAlgn val="ctr"/>
        <c:lblOffset val="100"/>
        <c:noMultiLvlLbl val="0"/>
      </c:catAx>
      <c:valAx>
        <c:axId val="57891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95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142875</xdr:rowOff>
    </xdr:from>
    <xdr:to>
      <xdr:col>4</xdr:col>
      <xdr:colOff>685800</xdr:colOff>
      <xdr:row>19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235AFF3-857F-3BB4-8D57-D2868F26B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5</xdr:row>
      <xdr:rowOff>185737</xdr:rowOff>
    </xdr:from>
    <xdr:to>
      <xdr:col>12</xdr:col>
      <xdr:colOff>485775</xdr:colOff>
      <xdr:row>20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A3581C-6410-52E6-C8CA-664D3ADB4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190500</xdr:colOff>
      <xdr:row>0</xdr:row>
      <xdr:rowOff>38568</xdr:rowOff>
    </xdr:from>
    <xdr:to>
      <xdr:col>2</xdr:col>
      <xdr:colOff>1076325</xdr:colOff>
      <xdr:row>1</xdr:row>
      <xdr:rowOff>810450</xdr:rowOff>
    </xdr:to>
    <xdr:pic>
      <xdr:nvPicPr>
        <xdr:cNvPr id="8" name="Imagen 7" descr="Lamine Yamal Nasraoui Ebana LALIGA EA SPORTS | LALIGA">
          <a:extLst>
            <a:ext uri="{FF2B5EF4-FFF2-40B4-BE49-F238E27FC236}">
              <a16:creationId xmlns:a16="http://schemas.microsoft.com/office/drawing/2014/main" id="{89B3C5BE-A8EC-42C4-BBDC-893143C5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8568"/>
          <a:ext cx="885825" cy="962382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142875</xdr:rowOff>
    </xdr:from>
    <xdr:to>
      <xdr:col>4</xdr:col>
      <xdr:colOff>685800</xdr:colOff>
      <xdr:row>43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6F22F2-8714-4D7F-9436-23A86849B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28</xdr:row>
      <xdr:rowOff>166687</xdr:rowOff>
    </xdr:from>
    <xdr:to>
      <xdr:col>12</xdr:col>
      <xdr:colOff>485775</xdr:colOff>
      <xdr:row>43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6BF10C-BFBB-4D75-A598-352D5495C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133350</xdr:colOff>
      <xdr:row>0</xdr:row>
      <xdr:rowOff>19518</xdr:rowOff>
    </xdr:from>
    <xdr:to>
      <xdr:col>2</xdr:col>
      <xdr:colOff>1019175</xdr:colOff>
      <xdr:row>1</xdr:row>
      <xdr:rowOff>791400</xdr:rowOff>
    </xdr:to>
    <xdr:pic>
      <xdr:nvPicPr>
        <xdr:cNvPr id="4" name="Imagen 3" descr="Lamine Yamal Nasraoui Ebana LALIGA EA SPORTS | LALIGA">
          <a:extLst>
            <a:ext uri="{FF2B5EF4-FFF2-40B4-BE49-F238E27FC236}">
              <a16:creationId xmlns:a16="http://schemas.microsoft.com/office/drawing/2014/main" id="{11C93139-37E5-4A29-BDF0-00178A76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9518"/>
          <a:ext cx="885825" cy="962382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200101</xdr:colOff>
      <xdr:row>0</xdr:row>
      <xdr:rowOff>0</xdr:rowOff>
    </xdr:from>
    <xdr:to>
      <xdr:col>6</xdr:col>
      <xdr:colOff>1019174</xdr:colOff>
      <xdr:row>1</xdr:row>
      <xdr:rowOff>776786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99F97D8-0C93-2B1A-41AF-E09746F29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6839026" y="0"/>
          <a:ext cx="819073" cy="967286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>
    <xdr:from>
      <xdr:col>6</xdr:col>
      <xdr:colOff>1123950</xdr:colOff>
      <xdr:row>1</xdr:row>
      <xdr:rowOff>319087</xdr:rowOff>
    </xdr:from>
    <xdr:to>
      <xdr:col>11</xdr:col>
      <xdr:colOff>190500</xdr:colOff>
      <xdr:row>13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A4B0F1B-9A8A-18B7-1E8C-D6BF0B214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3AD535-E79F-4F36-8051-B250EDAB7983}" name="Tabla1" displayName="Tabla1" ref="A1:L16" totalsRowCount="1">
  <autoFilter ref="A1:L15" xr:uid="{453AD535-E79F-4F36-8051-B250EDAB7983}"/>
  <tableColumns count="12">
    <tableColumn id="1" xr3:uid="{909A2E88-163B-4399-A1A3-998D980F4C04}" name="ID Jugador" totalsRowLabel="Total"/>
    <tableColumn id="2" xr3:uid="{E4A9E854-CC9C-4F2D-97A6-A2B01CF34608}" name="Dorsal"/>
    <tableColumn id="3" xr3:uid="{75EEB77F-C839-421E-9977-0D409774657B}" name="Nombre"/>
    <tableColumn id="4" xr3:uid="{B60A1344-8418-45C8-BC1E-E2849A412AAE}" name="Posición"/>
    <tableColumn id="5" xr3:uid="{461C1925-21D7-4B8C-8CE5-19C8C3974D4F}" name="Min Jugados"/>
    <tableColumn id="6" xr3:uid="{79CAF90E-E07A-4BD4-A450-AA2EA8F1E769}" name="Goles de cabeza" totalsRowFunction="sum"/>
    <tableColumn id="7" xr3:uid="{417042D2-01C8-4E00-AF3B-08699B558F4C}" name="Goles pie derecho" totalsRowFunction="sum"/>
    <tableColumn id="8" xr3:uid="{4826A41C-E4E3-4DB8-9211-47DEA86C133E}" name="Asistencias" totalsRowFunction="sum"/>
    <tableColumn id="9" xr3:uid="{A92EFB6B-BF01-4DEC-88C6-465942F0B568}" name="Remates a puerta" totalsRowFunction="sum"/>
    <tableColumn id="10" xr3:uid="{ABF84450-95DD-4C6A-BC94-FB78575D6BE7}" name="Recuperaciones" totalsRowFunction="sum"/>
    <tableColumn id="11" xr3:uid="{92AB6741-A670-412F-BAAF-5C963F794475}" name="Tarjetas amarillas" totalsRowFunction="sum"/>
    <tableColumn id="12" xr3:uid="{AF6B833D-AD07-413F-8740-7007EE0BF8CC}" name="Tarjetas Roja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Md9B0Zq2SEg" TargetMode="External"/><Relationship Id="rId1" Type="http://schemas.openxmlformats.org/officeDocument/2006/relationships/hyperlink" Target="https://www.youtube.com/watch?v=n6IGv64SDe0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91A8-0D6C-4B6C-9DD8-0215326BB862}">
  <dimension ref="A1:L16"/>
  <sheetViews>
    <sheetView workbookViewId="0">
      <selection activeCell="K19" sqref="K19"/>
    </sheetView>
  </sheetViews>
  <sheetFormatPr baseColWidth="10" defaultRowHeight="15" x14ac:dyDescent="0.25"/>
  <cols>
    <col min="1" max="1" width="12.28515625" customWidth="1"/>
    <col min="3" max="3" width="16.85546875" bestFit="1" customWidth="1"/>
    <col min="4" max="4" width="16.28515625" bestFit="1" customWidth="1"/>
    <col min="5" max="5" width="14.140625" customWidth="1"/>
    <col min="6" max="6" width="17.42578125" customWidth="1"/>
    <col min="7" max="7" width="19.28515625" customWidth="1"/>
    <col min="8" max="8" width="13" customWidth="1"/>
    <col min="9" max="9" width="18.85546875" bestFit="1" customWidth="1"/>
    <col min="10" max="10" width="17.28515625" bestFit="1" customWidth="1"/>
    <col min="11" max="11" width="18.855468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33</v>
      </c>
      <c r="J1" t="s">
        <v>34</v>
      </c>
      <c r="K1" t="s">
        <v>36</v>
      </c>
      <c r="L1" t="s">
        <v>37</v>
      </c>
    </row>
    <row r="2" spans="1:12" x14ac:dyDescent="0.25">
      <c r="A2">
        <v>1</v>
      </c>
      <c r="B2">
        <v>1</v>
      </c>
      <c r="C2" t="s">
        <v>8</v>
      </c>
      <c r="D2" t="s">
        <v>9</v>
      </c>
      <c r="E2">
        <v>1350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>
        <v>2</v>
      </c>
      <c r="B3">
        <v>2</v>
      </c>
      <c r="C3" t="s">
        <v>10</v>
      </c>
      <c r="D3" t="s">
        <v>11</v>
      </c>
      <c r="E3">
        <v>700</v>
      </c>
      <c r="F3">
        <v>0</v>
      </c>
      <c r="G3">
        <v>1</v>
      </c>
      <c r="H3">
        <v>14</v>
      </c>
      <c r="I3">
        <v>6</v>
      </c>
      <c r="J3">
        <v>10</v>
      </c>
      <c r="K3">
        <v>2</v>
      </c>
      <c r="L3">
        <v>0</v>
      </c>
    </row>
    <row r="4" spans="1:12" x14ac:dyDescent="0.25">
      <c r="A4">
        <v>3</v>
      </c>
      <c r="B4">
        <v>4</v>
      </c>
      <c r="C4" t="s">
        <v>12</v>
      </c>
      <c r="D4" t="s">
        <v>13</v>
      </c>
      <c r="E4">
        <v>1120</v>
      </c>
      <c r="F4">
        <v>1</v>
      </c>
      <c r="G4">
        <v>0</v>
      </c>
      <c r="H4">
        <v>0</v>
      </c>
      <c r="I4">
        <v>3</v>
      </c>
      <c r="J4">
        <v>11</v>
      </c>
      <c r="K4">
        <v>2</v>
      </c>
      <c r="L4">
        <v>0</v>
      </c>
    </row>
    <row r="5" spans="1:12" x14ac:dyDescent="0.25">
      <c r="A5">
        <v>4</v>
      </c>
      <c r="B5">
        <v>5</v>
      </c>
      <c r="C5" t="s">
        <v>14</v>
      </c>
      <c r="D5" t="s">
        <v>13</v>
      </c>
      <c r="E5">
        <v>1200</v>
      </c>
      <c r="F5">
        <v>2</v>
      </c>
      <c r="G5">
        <v>0</v>
      </c>
      <c r="H5">
        <v>0</v>
      </c>
      <c r="I5">
        <v>4</v>
      </c>
      <c r="J5">
        <v>12</v>
      </c>
      <c r="K5">
        <v>1</v>
      </c>
      <c r="L5">
        <v>1</v>
      </c>
    </row>
    <row r="6" spans="1:12" x14ac:dyDescent="0.25">
      <c r="A6">
        <v>5</v>
      </c>
      <c r="B6">
        <v>3</v>
      </c>
      <c r="C6" t="s">
        <v>15</v>
      </c>
      <c r="D6" t="s">
        <v>16</v>
      </c>
      <c r="E6">
        <v>1050</v>
      </c>
      <c r="F6">
        <v>0</v>
      </c>
      <c r="G6">
        <v>2</v>
      </c>
      <c r="H6">
        <v>4</v>
      </c>
      <c r="I6">
        <v>1</v>
      </c>
      <c r="J6">
        <v>5</v>
      </c>
      <c r="K6">
        <v>0</v>
      </c>
      <c r="L6">
        <v>0</v>
      </c>
    </row>
    <row r="7" spans="1:12" x14ac:dyDescent="0.25">
      <c r="A7">
        <v>6</v>
      </c>
      <c r="B7">
        <v>6</v>
      </c>
      <c r="C7" t="s">
        <v>17</v>
      </c>
      <c r="D7" t="s">
        <v>18</v>
      </c>
      <c r="E7">
        <v>1250</v>
      </c>
      <c r="F7">
        <v>0</v>
      </c>
      <c r="G7">
        <v>5</v>
      </c>
      <c r="H7">
        <v>3</v>
      </c>
      <c r="I7">
        <v>2</v>
      </c>
      <c r="J7">
        <v>8</v>
      </c>
      <c r="K7">
        <v>0</v>
      </c>
      <c r="L7">
        <v>0</v>
      </c>
    </row>
    <row r="8" spans="1:12" x14ac:dyDescent="0.25">
      <c r="A8">
        <v>7</v>
      </c>
      <c r="B8">
        <v>8</v>
      </c>
      <c r="C8" t="s">
        <v>19</v>
      </c>
      <c r="D8" t="s">
        <v>20</v>
      </c>
      <c r="E8">
        <v>700</v>
      </c>
      <c r="F8">
        <v>0</v>
      </c>
      <c r="G8">
        <v>0</v>
      </c>
      <c r="H8">
        <v>4</v>
      </c>
      <c r="I8">
        <v>5</v>
      </c>
      <c r="J8">
        <v>12</v>
      </c>
      <c r="K8">
        <v>4</v>
      </c>
      <c r="L8">
        <v>0</v>
      </c>
    </row>
    <row r="9" spans="1:12" x14ac:dyDescent="0.25">
      <c r="A9">
        <v>8</v>
      </c>
      <c r="B9">
        <v>20</v>
      </c>
      <c r="C9" t="s">
        <v>21</v>
      </c>
      <c r="D9" t="s">
        <v>22</v>
      </c>
      <c r="E9">
        <v>950</v>
      </c>
      <c r="F9">
        <v>0</v>
      </c>
      <c r="G9">
        <v>2</v>
      </c>
      <c r="H9">
        <v>4</v>
      </c>
      <c r="I9">
        <v>4</v>
      </c>
      <c r="J9">
        <v>20</v>
      </c>
      <c r="K9">
        <v>2</v>
      </c>
      <c r="L9">
        <v>0</v>
      </c>
    </row>
    <row r="10" spans="1:12" x14ac:dyDescent="0.25">
      <c r="A10">
        <v>9</v>
      </c>
      <c r="B10">
        <v>7</v>
      </c>
      <c r="C10" t="s">
        <v>23</v>
      </c>
      <c r="D10" t="s">
        <v>24</v>
      </c>
      <c r="E10">
        <v>1085</v>
      </c>
      <c r="F10">
        <v>2</v>
      </c>
      <c r="G10">
        <v>0</v>
      </c>
      <c r="H10">
        <v>5</v>
      </c>
      <c r="I10">
        <v>10</v>
      </c>
      <c r="J10">
        <v>25</v>
      </c>
      <c r="K10">
        <v>1</v>
      </c>
      <c r="L10">
        <v>0</v>
      </c>
    </row>
    <row r="11" spans="1:12" x14ac:dyDescent="0.25">
      <c r="A11">
        <v>10</v>
      </c>
      <c r="B11">
        <v>10</v>
      </c>
      <c r="C11" t="s">
        <v>25</v>
      </c>
      <c r="D11" t="s">
        <v>26</v>
      </c>
      <c r="E11">
        <v>90</v>
      </c>
      <c r="F11">
        <v>3</v>
      </c>
      <c r="G11">
        <v>0</v>
      </c>
      <c r="H11">
        <v>6</v>
      </c>
      <c r="I11">
        <v>8</v>
      </c>
      <c r="J11">
        <v>21</v>
      </c>
      <c r="K11">
        <v>2</v>
      </c>
      <c r="L11">
        <v>0</v>
      </c>
    </row>
    <row r="12" spans="1:12" x14ac:dyDescent="0.25">
      <c r="A12">
        <v>11</v>
      </c>
      <c r="B12">
        <v>9</v>
      </c>
      <c r="C12" t="s">
        <v>27</v>
      </c>
      <c r="D12" t="s">
        <v>28</v>
      </c>
      <c r="E12">
        <v>1300</v>
      </c>
      <c r="F12">
        <v>4</v>
      </c>
      <c r="G12">
        <v>10</v>
      </c>
      <c r="H12">
        <v>3</v>
      </c>
      <c r="I12">
        <v>21</v>
      </c>
      <c r="J12">
        <v>15</v>
      </c>
      <c r="K12">
        <v>3</v>
      </c>
      <c r="L12">
        <v>0</v>
      </c>
    </row>
    <row r="13" spans="1:12" x14ac:dyDescent="0.25">
      <c r="A13">
        <v>12</v>
      </c>
      <c r="B13">
        <v>17</v>
      </c>
      <c r="C13" t="s">
        <v>29</v>
      </c>
      <c r="D13" t="s">
        <v>35</v>
      </c>
      <c r="E13">
        <v>1005</v>
      </c>
      <c r="F13">
        <v>5</v>
      </c>
      <c r="G13">
        <v>4</v>
      </c>
      <c r="H13">
        <v>2</v>
      </c>
      <c r="I13">
        <v>6</v>
      </c>
      <c r="J13">
        <v>11</v>
      </c>
      <c r="K13">
        <v>1</v>
      </c>
      <c r="L13">
        <v>0</v>
      </c>
    </row>
    <row r="14" spans="1:12" x14ac:dyDescent="0.25">
      <c r="A14">
        <v>13</v>
      </c>
      <c r="B14">
        <v>22</v>
      </c>
      <c r="C14" t="s">
        <v>30</v>
      </c>
      <c r="D14" t="s">
        <v>11</v>
      </c>
      <c r="E14">
        <v>1000</v>
      </c>
      <c r="F14">
        <v>2</v>
      </c>
      <c r="G14">
        <v>6</v>
      </c>
      <c r="H14">
        <v>0</v>
      </c>
      <c r="I14">
        <v>2</v>
      </c>
      <c r="J14">
        <v>12</v>
      </c>
      <c r="K14">
        <v>0</v>
      </c>
      <c r="L14">
        <v>0</v>
      </c>
    </row>
    <row r="15" spans="1:12" x14ac:dyDescent="0.25">
      <c r="A15">
        <v>14</v>
      </c>
      <c r="B15">
        <v>14</v>
      </c>
      <c r="C15" t="s">
        <v>31</v>
      </c>
      <c r="D15" t="s">
        <v>20</v>
      </c>
      <c r="E15">
        <v>854</v>
      </c>
      <c r="F15">
        <v>3</v>
      </c>
      <c r="G15">
        <v>5</v>
      </c>
      <c r="H15">
        <v>0</v>
      </c>
      <c r="I15">
        <v>4</v>
      </c>
      <c r="J15">
        <v>6</v>
      </c>
      <c r="K15">
        <v>1</v>
      </c>
      <c r="L15">
        <v>0</v>
      </c>
    </row>
    <row r="16" spans="1:12" x14ac:dyDescent="0.25">
      <c r="A16" t="s">
        <v>40</v>
      </c>
      <c r="F16">
        <f>SUBTOTAL(109,Tabla1[Goles de cabeza])</f>
        <v>22</v>
      </c>
      <c r="G16">
        <f>SUBTOTAL(109,Tabla1[Goles pie derecho])</f>
        <v>35</v>
      </c>
      <c r="H16">
        <f>SUBTOTAL(109,Tabla1[Asistencias])</f>
        <v>45</v>
      </c>
      <c r="I16">
        <f>SUBTOTAL(109,Tabla1[Remates a puerta])</f>
        <v>76</v>
      </c>
      <c r="J16">
        <f>SUBTOTAL(109,Tabla1[Recuperaciones])</f>
        <v>168</v>
      </c>
      <c r="K16">
        <f>SUBTOTAL(109,Tabla1[Tarjetas amarillas])</f>
        <v>19</v>
      </c>
      <c r="L16">
        <f>SUBTOTAL(109,Tabla1[Tarjetas Rojas])</f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9A43-0BD4-46DE-AAD6-2C7B41EE25E1}">
  <dimension ref="A1:M24"/>
  <sheetViews>
    <sheetView tabSelected="1" topLeftCell="B2" zoomScaleNormal="100" workbookViewId="0">
      <selection activeCell="G2" sqref="G2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140625" style="1" bestFit="1" customWidth="1"/>
    <col min="5" max="5" width="11.85546875" style="1" bestFit="1" customWidth="1"/>
    <col min="6" max="6" width="15.140625" style="1" bestFit="1" customWidth="1"/>
    <col min="7" max="7" width="25" style="1" customWidth="1"/>
    <col min="8" max="8" width="14.5703125" style="1" customWidth="1"/>
    <col min="9" max="9" width="16.5703125" style="1" bestFit="1" customWidth="1"/>
    <col min="10" max="10" width="15" style="1" bestFit="1" customWidth="1"/>
    <col min="11" max="16384" width="11.42578125" style="1"/>
  </cols>
  <sheetData>
    <row r="1" spans="1:13" s="2" customFormat="1" x14ac:dyDescent="0.25">
      <c r="A1" s="2" t="s">
        <v>32</v>
      </c>
      <c r="B1" s="2">
        <v>10</v>
      </c>
    </row>
    <row r="2" spans="1:13" s="2" customFormat="1" ht="67.5" customHeight="1" x14ac:dyDescent="0.25"/>
    <row r="3" spans="1:13" s="4" customForma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33</v>
      </c>
      <c r="J3" s="8" t="s">
        <v>34</v>
      </c>
      <c r="K3" s="8" t="s">
        <v>36</v>
      </c>
      <c r="L3" s="8" t="s">
        <v>37</v>
      </c>
      <c r="M3" s="9"/>
    </row>
    <row r="4" spans="1:13" s="2" customFormat="1" x14ac:dyDescent="0.25">
      <c r="A4" s="10">
        <f>VLOOKUP(B1,Tabla1[],1)</f>
        <v>10</v>
      </c>
      <c r="B4" s="11">
        <f>VLOOKUP(B1,Tabla1[],2)</f>
        <v>10</v>
      </c>
      <c r="C4" s="11" t="str">
        <f>VLOOKUP(B1,Tabla1[],3)</f>
        <v>Miguel López</v>
      </c>
      <c r="D4" s="11" t="str">
        <f>VLOOKUP(B1,Tabla1[],4)</f>
        <v>Extremo zurdo</v>
      </c>
      <c r="E4" s="11">
        <f>VLOOKUP(B1,Tabla1[],5)</f>
        <v>90</v>
      </c>
      <c r="F4" s="11">
        <f>VLOOKUP(B1,Tabla1[],6)</f>
        <v>3</v>
      </c>
      <c r="G4" s="11">
        <f>VLOOKUP(B1,Tabla1[],7)</f>
        <v>0</v>
      </c>
      <c r="H4" s="11">
        <f>VLOOKUP(B1,Tabla1[],8)</f>
        <v>6</v>
      </c>
      <c r="I4" s="11">
        <f>VLOOKUP(B1,Tabla1[],9)</f>
        <v>8</v>
      </c>
      <c r="J4" s="11">
        <f>VLOOKUP(B1,Tabla1[],10)</f>
        <v>21</v>
      </c>
      <c r="K4" s="11">
        <f>VLOOKUP(B1,Tabla1[],11)</f>
        <v>2</v>
      </c>
      <c r="L4" s="11">
        <f>VLOOKUP(B1,Tabla1[],12)</f>
        <v>0</v>
      </c>
      <c r="M4" s="12"/>
    </row>
    <row r="5" spans="1:13" s="2" customFormat="1" x14ac:dyDescent="0.25"/>
    <row r="6" spans="1:13" s="2" customFormat="1" x14ac:dyDescent="0.25"/>
    <row r="7" spans="1:13" s="2" customFormat="1" x14ac:dyDescent="0.25">
      <c r="F7" s="6" t="s">
        <v>38</v>
      </c>
      <c r="G7" s="4"/>
    </row>
    <row r="8" spans="1:13" s="2" customFormat="1" x14ac:dyDescent="0.25">
      <c r="F8" s="13" t="s">
        <v>39</v>
      </c>
      <c r="G8" s="5">
        <f>E4*1/(F4+G4)</f>
        <v>30</v>
      </c>
    </row>
    <row r="9" spans="1:13" s="2" customFormat="1" x14ac:dyDescent="0.25">
      <c r="F9" s="13" t="s">
        <v>7</v>
      </c>
      <c r="G9" s="5">
        <f>E4*1/(H4)</f>
        <v>15</v>
      </c>
    </row>
    <row r="10" spans="1:13" s="2" customFormat="1" x14ac:dyDescent="0.25">
      <c r="F10" s="13" t="s">
        <v>33</v>
      </c>
      <c r="G10" s="5">
        <f>E4*1/(I4)</f>
        <v>11.25</v>
      </c>
    </row>
    <row r="11" spans="1:13" s="2" customFormat="1" x14ac:dyDescent="0.25">
      <c r="F11" s="13" t="s">
        <v>34</v>
      </c>
      <c r="G11" s="5">
        <f>E4*1/(J4)</f>
        <v>4.2857142857142856</v>
      </c>
    </row>
    <row r="12" spans="1:13" s="2" customFormat="1" x14ac:dyDescent="0.25">
      <c r="F12" s="13" t="s">
        <v>36</v>
      </c>
      <c r="G12" s="5">
        <f>E4*1/(K4)</f>
        <v>45</v>
      </c>
    </row>
    <row r="13" spans="1:13" s="2" customFormat="1" x14ac:dyDescent="0.25">
      <c r="F13" s="13" t="s">
        <v>37</v>
      </c>
      <c r="G13" s="5" t="e">
        <f>E4*1/(L4)</f>
        <v>#DIV/0!</v>
      </c>
    </row>
    <row r="14" spans="1:13" s="2" customFormat="1" x14ac:dyDescent="0.25"/>
    <row r="15" spans="1:13" s="2" customFormat="1" x14ac:dyDescent="0.25"/>
    <row r="16" spans="1:13" s="2" customFormat="1" x14ac:dyDescent="0.25"/>
    <row r="17" spans="2:4" s="2" customFormat="1" x14ac:dyDescent="0.25"/>
    <row r="18" spans="2:4" s="2" customFormat="1" x14ac:dyDescent="0.25"/>
    <row r="19" spans="2:4" s="2" customFormat="1" x14ac:dyDescent="0.25"/>
    <row r="20" spans="2:4" s="2" customFormat="1" x14ac:dyDescent="0.25"/>
    <row r="21" spans="2:4" s="2" customFormat="1" x14ac:dyDescent="0.25">
      <c r="B21" s="3"/>
    </row>
    <row r="22" spans="2:4" s="2" customFormat="1" x14ac:dyDescent="0.25">
      <c r="B22" s="19" t="s">
        <v>41</v>
      </c>
      <c r="C22" s="20"/>
      <c r="D22" s="20"/>
    </row>
    <row r="23" spans="2:4" x14ac:dyDescent="0.25">
      <c r="B23" s="20" t="s">
        <v>42</v>
      </c>
      <c r="C23" s="21" t="s">
        <v>43</v>
      </c>
      <c r="D23" s="22"/>
    </row>
    <row r="24" spans="2:4" x14ac:dyDescent="0.25">
      <c r="B24" s="20" t="s">
        <v>44</v>
      </c>
      <c r="C24" s="23" t="s">
        <v>45</v>
      </c>
    </row>
  </sheetData>
  <dataConsolidate/>
  <hyperlinks>
    <hyperlink ref="C23" r:id="rId1" xr:uid="{2C97E140-057A-4876-BC25-25A9359BADF4}"/>
    <hyperlink ref="C24" r:id="rId2" xr:uid="{D7048F01-A7E4-4FDA-96D2-4929B39B5A92}"/>
  </hyperlinks>
  <pageMargins left="0.7" right="0.7" top="0.75" bottom="0.75" header="0.3" footer="0.3"/>
  <pageSetup paperSize="9" scale="46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31427B-B49C-4A77-B157-6C03D7FDA499}">
          <x14:formula1>
            <xm:f>BD!A2:A15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3035-BAC4-4CBF-8097-C01172B325AD}">
  <dimension ref="A1:BH46"/>
  <sheetViews>
    <sheetView workbookViewId="0">
      <selection activeCell="F2" sqref="F2"/>
    </sheetView>
  </sheetViews>
  <sheetFormatPr baseColWidth="10" defaultRowHeight="15" x14ac:dyDescent="0.25"/>
  <cols>
    <col min="1" max="1" width="17.28515625" style="1" bestFit="1" customWidth="1"/>
    <col min="2" max="3" width="16.85546875" style="1" bestFit="1" customWidth="1"/>
    <col min="4" max="4" width="16.140625" style="1" bestFit="1" customWidth="1"/>
    <col min="5" max="5" width="17.28515625" style="1" bestFit="1" customWidth="1"/>
    <col min="6" max="6" width="15.140625" style="1" bestFit="1" customWidth="1"/>
    <col min="7" max="7" width="25" style="1" customWidth="1"/>
    <col min="8" max="8" width="14.5703125" style="1" customWidth="1"/>
    <col min="9" max="9" width="16.5703125" style="1" bestFit="1" customWidth="1"/>
    <col min="10" max="10" width="15" style="1" bestFit="1" customWidth="1"/>
    <col min="11" max="16384" width="11.42578125" style="1"/>
  </cols>
  <sheetData>
    <row r="1" spans="1:60" s="2" customFormat="1" x14ac:dyDescent="0.25">
      <c r="A1" s="2" t="s">
        <v>32</v>
      </c>
      <c r="B1" s="15">
        <v>7</v>
      </c>
      <c r="E1" s="2" t="s">
        <v>32</v>
      </c>
      <c r="F1" s="15">
        <v>14</v>
      </c>
    </row>
    <row r="2" spans="1:60" s="2" customFormat="1" ht="67.5" customHeight="1" x14ac:dyDescent="0.25"/>
    <row r="3" spans="1:60" s="2" customFormat="1" x14ac:dyDescent="0.25"/>
    <row r="4" spans="1:60" s="4" customFormat="1" x14ac:dyDescent="0.25">
      <c r="A4" s="16" t="s">
        <v>0</v>
      </c>
      <c r="B4" s="18">
        <f>VLOOKUP(B1,Tabla1[],1)</f>
        <v>7</v>
      </c>
      <c r="C4" s="14"/>
      <c r="D4" s="14"/>
      <c r="E4" s="16" t="s">
        <v>0</v>
      </c>
      <c r="F4" s="18">
        <f>VLOOKUP(F1,Tabla1[],1)</f>
        <v>14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</row>
    <row r="5" spans="1:60" s="2" customFormat="1" x14ac:dyDescent="0.25">
      <c r="A5" s="17" t="s">
        <v>1</v>
      </c>
      <c r="B5" s="18">
        <f>VLOOKUP($B$1,Tabla1[],2)</f>
        <v>8</v>
      </c>
      <c r="C5" s="14"/>
      <c r="D5" s="14"/>
      <c r="E5" s="17" t="s">
        <v>1</v>
      </c>
      <c r="F5" s="18">
        <f>VLOOKUP(F1,Tabla1[],2)</f>
        <v>14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2" customFormat="1" x14ac:dyDescent="0.25">
      <c r="A6" s="17" t="s">
        <v>2</v>
      </c>
      <c r="B6" s="18" t="str">
        <f>VLOOKUP($B$1,Tabla1[],3)</f>
        <v>Cristian Lorenzo</v>
      </c>
      <c r="C6" s="14"/>
      <c r="D6" s="14"/>
      <c r="E6" s="17" t="s">
        <v>2</v>
      </c>
      <c r="F6" s="18" t="str">
        <f>VLOOKUP(F1,Tabla1[],3)</f>
        <v>Jesús Gómez</v>
      </c>
      <c r="G6" s="14"/>
      <c r="H6" s="14"/>
      <c r="I6" s="14"/>
      <c r="J6" s="14"/>
      <c r="K6" s="14"/>
      <c r="L6" s="14"/>
      <c r="M6" s="14"/>
    </row>
    <row r="7" spans="1:60" s="2" customFormat="1" x14ac:dyDescent="0.25">
      <c r="A7" s="17" t="s">
        <v>3</v>
      </c>
      <c r="B7" s="18" t="str">
        <f>VLOOKUP($B$1,Tabla1[],4)</f>
        <v>Interior derecho</v>
      </c>
      <c r="C7" s="14"/>
      <c r="D7" s="14"/>
      <c r="E7" s="17" t="s">
        <v>3</v>
      </c>
      <c r="F7" s="18" t="str">
        <f>VLOOKUP(F1,Tabla1[],4)</f>
        <v>Interior derecho</v>
      </c>
      <c r="G7" s="14"/>
      <c r="H7" s="14"/>
      <c r="I7" s="14"/>
      <c r="J7" s="14"/>
      <c r="K7" s="14"/>
      <c r="L7" s="14"/>
      <c r="M7" s="14"/>
    </row>
    <row r="8" spans="1:60" s="2" customFormat="1" x14ac:dyDescent="0.25">
      <c r="A8" s="17" t="s">
        <v>4</v>
      </c>
      <c r="B8" s="18">
        <f>VLOOKUP($B$1,Tabla1[],5)</f>
        <v>700</v>
      </c>
      <c r="C8" s="14"/>
      <c r="D8" s="14"/>
      <c r="E8" s="17" t="s">
        <v>4</v>
      </c>
      <c r="F8" s="18">
        <f>VLOOKUP(F1,Tabla1[],5)</f>
        <v>854</v>
      </c>
      <c r="G8" s="14"/>
      <c r="H8" s="14"/>
      <c r="I8" s="14"/>
      <c r="J8" s="14"/>
      <c r="K8" s="14"/>
      <c r="L8" s="14"/>
      <c r="M8" s="14"/>
    </row>
    <row r="9" spans="1:60" s="2" customFormat="1" x14ac:dyDescent="0.25">
      <c r="A9" s="17" t="s">
        <v>5</v>
      </c>
      <c r="B9" s="18">
        <f>VLOOKUP($B$1,Tabla1[],6)</f>
        <v>0</v>
      </c>
      <c r="C9" s="14"/>
      <c r="D9" s="14"/>
      <c r="E9" s="17" t="s">
        <v>5</v>
      </c>
      <c r="F9" s="18">
        <f>VLOOKUP(F1,Tabla1[],6)</f>
        <v>3</v>
      </c>
      <c r="G9" s="14"/>
      <c r="H9" s="14"/>
      <c r="I9" s="14"/>
      <c r="J9" s="14"/>
      <c r="K9" s="14"/>
      <c r="L9" s="14"/>
      <c r="M9" s="14"/>
    </row>
    <row r="10" spans="1:60" s="2" customFormat="1" x14ac:dyDescent="0.25">
      <c r="A10" s="17" t="s">
        <v>6</v>
      </c>
      <c r="B10" s="18">
        <f>VLOOKUP($B$1,Tabla1[],7)</f>
        <v>0</v>
      </c>
      <c r="C10" s="14"/>
      <c r="D10" s="14"/>
      <c r="E10" s="17" t="s">
        <v>6</v>
      </c>
      <c r="F10" s="18">
        <f>VLOOKUP(F1,Tabla1[],7)</f>
        <v>5</v>
      </c>
      <c r="G10" s="14"/>
      <c r="H10" s="14"/>
      <c r="I10" s="14"/>
      <c r="J10" s="14"/>
      <c r="K10" s="14"/>
      <c r="L10" s="14"/>
      <c r="M10" s="14"/>
    </row>
    <row r="11" spans="1:60" s="2" customFormat="1" x14ac:dyDescent="0.25">
      <c r="A11" s="17" t="s">
        <v>7</v>
      </c>
      <c r="B11" s="18">
        <f>VLOOKUP($B$1,Tabla1[],8)</f>
        <v>4</v>
      </c>
      <c r="C11" s="14"/>
      <c r="D11" s="14"/>
      <c r="E11" s="17" t="s">
        <v>7</v>
      </c>
      <c r="F11" s="18">
        <f ca="1">VLOOKUP(F11,Tabla1[],8)</f>
        <v>0</v>
      </c>
      <c r="G11" s="14"/>
      <c r="H11" s="14"/>
      <c r="I11" s="14"/>
      <c r="J11" s="14"/>
      <c r="K11" s="14"/>
      <c r="L11" s="14"/>
      <c r="M11" s="14"/>
    </row>
    <row r="12" spans="1:60" s="2" customFormat="1" x14ac:dyDescent="0.25">
      <c r="A12" s="17" t="s">
        <v>33</v>
      </c>
      <c r="B12" s="18">
        <f>VLOOKUP($B$1,Tabla1[],9)</f>
        <v>5</v>
      </c>
      <c r="C12" s="14"/>
      <c r="D12" s="14"/>
      <c r="E12" s="17" t="s">
        <v>33</v>
      </c>
      <c r="F12" s="18">
        <f>VLOOKUP(F1,Tabla1[],9)</f>
        <v>4</v>
      </c>
      <c r="G12" s="14"/>
      <c r="H12" s="14"/>
      <c r="I12" s="14"/>
      <c r="J12" s="14"/>
      <c r="K12" s="14"/>
      <c r="L12" s="14"/>
      <c r="M12" s="14"/>
    </row>
    <row r="13" spans="1:60" s="2" customFormat="1" x14ac:dyDescent="0.25">
      <c r="A13" s="17" t="s">
        <v>34</v>
      </c>
      <c r="B13" s="18">
        <f>VLOOKUP($B$1,Tabla1[],10)</f>
        <v>12</v>
      </c>
      <c r="C13" s="14"/>
      <c r="D13" s="14"/>
      <c r="E13" s="17" t="s">
        <v>34</v>
      </c>
      <c r="F13" s="18">
        <f>VLOOKUP(F1,Tabla1[],10)</f>
        <v>6</v>
      </c>
      <c r="G13" s="14"/>
      <c r="H13" s="14"/>
      <c r="I13" s="14"/>
      <c r="J13" s="14"/>
      <c r="K13" s="14"/>
      <c r="L13" s="14"/>
      <c r="M13" s="14"/>
    </row>
    <row r="14" spans="1:60" s="2" customFormat="1" x14ac:dyDescent="0.25">
      <c r="A14" s="17" t="s">
        <v>36</v>
      </c>
      <c r="B14" s="18">
        <f>VLOOKUP($B$1,Tabla1[],11)</f>
        <v>4</v>
      </c>
      <c r="C14" s="14"/>
      <c r="D14" s="14"/>
      <c r="E14" s="17" t="s">
        <v>36</v>
      </c>
      <c r="F14" s="18">
        <f>VLOOKUP(11,Tabla1[],11)</f>
        <v>3</v>
      </c>
      <c r="G14" s="14"/>
      <c r="H14" s="14"/>
      <c r="I14" s="14"/>
      <c r="J14" s="14"/>
      <c r="K14" s="14"/>
      <c r="L14" s="14"/>
      <c r="M14" s="14"/>
    </row>
    <row r="15" spans="1:60" s="2" customFormat="1" x14ac:dyDescent="0.25">
      <c r="A15" s="17" t="s">
        <v>37</v>
      </c>
      <c r="B15" s="18">
        <f>VLOOKUP($B$1,Tabla1[],12)</f>
        <v>0</v>
      </c>
      <c r="C15" s="14"/>
      <c r="D15" s="14"/>
      <c r="E15" s="17" t="s">
        <v>37</v>
      </c>
      <c r="F15" s="18">
        <f>VLOOKUP(F1,Tabla1[],12)</f>
        <v>0</v>
      </c>
      <c r="G15" s="14"/>
      <c r="H15" s="14"/>
      <c r="I15" s="14"/>
      <c r="J15" s="14"/>
      <c r="K15" s="14"/>
      <c r="L15" s="14"/>
      <c r="M15" s="14"/>
    </row>
    <row r="16" spans="1:60" s="2" customForma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2" customForma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s="2" customForma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s="2" customForma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s="2" customForma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s="2" customForma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s="2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s="2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s="2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s="2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s="2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s="2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s="2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s="2" customFormat="1" x14ac:dyDescent="0.25"/>
    <row r="30" spans="1:13" s="2" customFormat="1" x14ac:dyDescent="0.25"/>
    <row r="31" spans="1:13" s="2" customFormat="1" x14ac:dyDescent="0.25">
      <c r="F31" s="6" t="s">
        <v>38</v>
      </c>
      <c r="G31" s="4"/>
    </row>
    <row r="32" spans="1:13" s="2" customFormat="1" x14ac:dyDescent="0.25">
      <c r="F32" s="13" t="s">
        <v>39</v>
      </c>
      <c r="G32" s="5" t="e">
        <f>E5*1/(F5+G5)</f>
        <v>#VALUE!</v>
      </c>
    </row>
    <row r="33" spans="2:7" s="2" customFormat="1" x14ac:dyDescent="0.25">
      <c r="F33" s="13" t="s">
        <v>7</v>
      </c>
      <c r="G33" s="5" t="e">
        <f>E5*1/(H5)</f>
        <v>#VALUE!</v>
      </c>
    </row>
    <row r="34" spans="2:7" s="2" customFormat="1" x14ac:dyDescent="0.25">
      <c r="F34" s="13" t="s">
        <v>33</v>
      </c>
      <c r="G34" s="5" t="e">
        <f>E5*1/(I5)</f>
        <v>#VALUE!</v>
      </c>
    </row>
    <row r="35" spans="2:7" s="2" customFormat="1" x14ac:dyDescent="0.25">
      <c r="F35" s="13" t="s">
        <v>34</v>
      </c>
      <c r="G35" s="5" t="e">
        <f>E5*1/(J5)</f>
        <v>#VALUE!</v>
      </c>
    </row>
    <row r="36" spans="2:7" s="2" customFormat="1" x14ac:dyDescent="0.25">
      <c r="F36" s="13" t="s">
        <v>36</v>
      </c>
      <c r="G36" s="5" t="e">
        <f>E5*1/(K5)</f>
        <v>#VALUE!</v>
      </c>
    </row>
    <row r="37" spans="2:7" s="2" customFormat="1" x14ac:dyDescent="0.25">
      <c r="F37" s="13" t="s">
        <v>37</v>
      </c>
      <c r="G37" s="5" t="e">
        <f>E5*1/(L5)</f>
        <v>#VALUE!</v>
      </c>
    </row>
    <row r="38" spans="2:7" s="2" customFormat="1" x14ac:dyDescent="0.25"/>
    <row r="39" spans="2:7" s="2" customFormat="1" x14ac:dyDescent="0.25"/>
    <row r="40" spans="2:7" s="2" customFormat="1" x14ac:dyDescent="0.25"/>
    <row r="41" spans="2:7" s="2" customFormat="1" x14ac:dyDescent="0.25"/>
    <row r="42" spans="2:7" s="2" customFormat="1" x14ac:dyDescent="0.25"/>
    <row r="43" spans="2:7" s="2" customFormat="1" x14ac:dyDescent="0.25"/>
    <row r="44" spans="2:7" s="2" customFormat="1" x14ac:dyDescent="0.25"/>
    <row r="45" spans="2:7" s="2" customFormat="1" x14ac:dyDescent="0.25">
      <c r="B45" s="3"/>
    </row>
    <row r="46" spans="2:7" s="2" customFormat="1" x14ac:dyDescent="0.25"/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520024-FD76-4FA6-B738-565BB727B13E}">
          <x14:formula1>
            <xm:f>BD!$A$2:$A$15</xm:f>
          </x14:formula1>
          <xm:sqref>B1 F1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BD</vt:lpstr>
      <vt:lpstr>Santi Salazar</vt:lpstr>
      <vt:lpstr>Comparativas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Rodríguez González</dc:creator>
  <cp:lastModifiedBy>Elena Rodríguez González</cp:lastModifiedBy>
  <cp:lastPrinted>2024-08-16T19:56:09Z</cp:lastPrinted>
  <dcterms:created xsi:type="dcterms:W3CDTF">2024-08-07T19:09:46Z</dcterms:created>
  <dcterms:modified xsi:type="dcterms:W3CDTF">2024-08-16T20:10:56Z</dcterms:modified>
</cp:coreProperties>
</file>